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300" yWindow="156" windowWidth="15576" windowHeight="894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лист1!$18:$19,лист1!$21:$22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</customWorkbookViews>
</workbook>
</file>

<file path=xl/calcChain.xml><?xml version="1.0" encoding="utf-8"?>
<calcChain xmlns="http://schemas.openxmlformats.org/spreadsheetml/2006/main">
  <c r="C22" i="1" l="1"/>
  <c r="E22" i="1"/>
  <c r="C20" i="1" l="1"/>
  <c r="I16" i="1" l="1"/>
  <c r="B16" i="1" l="1"/>
  <c r="B9" i="1" l="1"/>
  <c r="B18" i="1"/>
  <c r="E17" i="1"/>
  <c r="F20" i="1"/>
  <c r="D20" i="1"/>
  <c r="J20" i="1"/>
  <c r="E20" i="1" l="1"/>
  <c r="H17" i="1" l="1"/>
  <c r="H20" i="1" l="1"/>
  <c r="G20" i="1"/>
  <c r="K20" i="1"/>
  <c r="M20" i="1"/>
  <c r="N20" i="1"/>
  <c r="O20" i="1"/>
  <c r="I10" i="1"/>
  <c r="I11" i="1"/>
  <c r="I12" i="1"/>
  <c r="I13" i="1"/>
  <c r="I18" i="1"/>
  <c r="I19" i="1"/>
  <c r="I21" i="1"/>
  <c r="B19" i="1"/>
  <c r="G17" i="1"/>
  <c r="F17" i="1"/>
  <c r="I15" i="1"/>
  <c r="B15" i="1"/>
  <c r="I14" i="1"/>
  <c r="B14" i="1"/>
  <c r="B13" i="1"/>
  <c r="B12" i="1"/>
  <c r="I9" i="1"/>
  <c r="B20" i="1" l="1"/>
  <c r="B11" i="1"/>
  <c r="B10" i="1"/>
  <c r="K17" i="1"/>
  <c r="K23" i="1" s="1"/>
  <c r="L17" i="1"/>
  <c r="M17" i="1"/>
  <c r="M23" i="1" s="1"/>
  <c r="N17" i="1"/>
  <c r="N23" i="1" s="1"/>
  <c r="O17" i="1"/>
  <c r="O23" i="1" s="1"/>
  <c r="J17" i="1"/>
  <c r="L20" i="1"/>
  <c r="D17" i="1"/>
  <c r="G23" i="1"/>
  <c r="H23" i="1"/>
  <c r="C17" i="1"/>
  <c r="B21" i="1"/>
  <c r="B17" i="1" l="1"/>
  <c r="B23" i="1" s="1"/>
  <c r="L23" i="1"/>
  <c r="F23" i="1"/>
  <c r="E23" i="1"/>
  <c r="B22" i="1"/>
  <c r="I17" i="1"/>
  <c r="J23" i="1"/>
  <c r="I22" i="1"/>
  <c r="I20" i="1"/>
  <c r="D23" i="1" l="1"/>
  <c r="I23" i="1"/>
  <c r="C23" i="1"/>
</calcChain>
</file>

<file path=xl/sharedStrings.xml><?xml version="1.0" encoding="utf-8"?>
<sst xmlns="http://schemas.openxmlformats.org/spreadsheetml/2006/main" count="35" uniqueCount="29">
  <si>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</si>
  <si>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</si>
  <si>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</si>
  <si>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</si>
  <si>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</si>
  <si>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</si>
  <si>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</si>
  <si>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</si>
  <si>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</si>
  <si>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</si>
  <si>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</si>
  <si>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</si>
  <si>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</si>
  <si>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</si>
  <si>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</si>
  <si>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</si>
  <si>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</si>
  <si>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</si>
  <si>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</si>
  <si>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</si>
  <si>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</si>
  <si>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</si>
  <si>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</si>
  <si>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</si>
  <si>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</si>
  <si>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</si>
  <si>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</si>
  <si>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ЗАО НРЭС"</t>
  </si>
  <si>
    <t>Полезный отпуск электроэнергии и мощности по тарифным группам в разрезе территориальных сетевых организаций за период   февраль 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</si>
</sst>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10" fillId="0" borderId="0" xfId="0" applyFont="1"/>
    <xf numFmtId="165" fontId="8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vertical="center"/>
    </xf>
    <xf numFmtId="165" fontId="2" fillId="0" borderId="0" xfId="0" applyNumberFormat="1" applyFont="1"/>
    <xf numFmtId="166" fontId="12" fillId="0" borderId="1" xfId="1" applyNumberFormat="1" applyFont="1" applyBorder="1" applyAlignment="1">
      <alignment vertical="center"/>
    </xf>
    <xf numFmtId="166" fontId="12" fillId="2" borderId="1" xfId="1" applyNumberFormat="1" applyFont="1" applyFill="1" applyBorder="1" applyAlignment="1">
      <alignment vertical="center"/>
    </xf>
    <xf numFmtId="167" fontId="8" fillId="0" borderId="1" xfId="1" applyNumberFormat="1" applyFont="1" applyBorder="1" applyAlignment="1">
      <alignment vertical="center"/>
    </xf>
    <xf numFmtId="0" fontId="2" fillId="0" borderId="0" xfId="0" applyFont="1" applyBorder="1"/>
    <xf numFmtId="0" fontId="10" fillId="0" borderId="0" xfId="0" applyFont="1" applyBorder="1"/>
    <xf numFmtId="0" fontId="13" fillId="0" borderId="0" xfId="2" applyFont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vertical="center"/>
    </xf>
    <xf numFmtId="0" fontId="15" fillId="2" borderId="0" xfId="2" applyFont="1" applyFill="1" applyBorder="1" applyProtection="1"/>
    <xf numFmtId="3" fontId="16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4" fillId="0" borderId="0" xfId="2" applyFont="1" applyBorder="1" applyAlignment="1" applyProtection="1">
      <alignment vertical="center"/>
    </xf>
    <xf numFmtId="0" fontId="15" fillId="0" borderId="0" xfId="2" applyFont="1" applyBorder="1" applyProtection="1"/>
    <xf numFmtId="3" fontId="10" fillId="2" borderId="0" xfId="2" applyNumberFormat="1" applyFont="1" applyFill="1" applyBorder="1" applyAlignment="1" applyProtection="1">
      <alignment horizontal="center" vertical="center"/>
      <protection locked="0"/>
    </xf>
    <xf numFmtId="0" fontId="13" fillId="0" borderId="0" xfId="2" applyFont="1" applyBorder="1" applyAlignment="1" applyProtection="1">
      <alignment vertical="center"/>
    </xf>
    <xf numFmtId="0" fontId="14" fillId="0" borderId="0" xfId="2" applyFont="1" applyBorder="1" applyProtection="1"/>
    <xf numFmtId="3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vertical="center"/>
    </xf>
    <xf numFmtId="3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Alignment="1" applyProtection="1">
      <alignment vertical="center"/>
    </xf>
    <xf numFmtId="0" fontId="18" fillId="0" borderId="0" xfId="2" applyFont="1" applyBorder="1" applyProtection="1"/>
    <xf numFmtId="3" fontId="19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Border="1" applyAlignment="1" applyProtection="1">
      <alignment vertical="center"/>
    </xf>
    <xf numFmtId="0" fontId="14" fillId="0" borderId="0" xfId="2" applyFont="1" applyFill="1" applyBorder="1" applyAlignment="1" applyProtection="1">
      <alignment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0" fontId="20" fillId="0" borderId="0" xfId="2" applyFont="1" applyBorder="1" applyAlignment="1" applyProtection="1">
      <alignment vertical="center"/>
    </xf>
    <xf numFmtId="49" fontId="20" fillId="0" borderId="0" xfId="2" applyNumberFormat="1" applyFont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vertical="center"/>
    </xf>
    <xf numFmtId="3" fontId="19" fillId="2" borderId="0" xfId="2" applyNumberFormat="1" applyFont="1" applyFill="1" applyBorder="1" applyAlignment="1" applyProtection="1">
      <alignment horizontal="center" vertical="center"/>
      <protection locked="0"/>
    </xf>
    <xf numFmtId="49" fontId="13" fillId="0" borderId="0" xfId="2" applyNumberFormat="1" applyFont="1" applyBorder="1" applyAlignment="1" applyProtection="1">
      <alignment horizontal="center" vertical="center"/>
    </xf>
    <xf numFmtId="0" fontId="17" fillId="0" borderId="0" xfId="2" applyFont="1" applyBorder="1" applyAlignment="1" applyProtection="1">
      <alignment vertical="center"/>
    </xf>
    <xf numFmtId="0" fontId="21" fillId="0" borderId="0" xfId="2" applyFont="1" applyBorder="1" applyProtection="1"/>
    <xf numFmtId="0" fontId="20" fillId="2" borderId="0" xfId="2" applyFont="1" applyFill="1" applyBorder="1" applyAlignment="1" applyProtection="1">
      <alignment vertical="center"/>
    </xf>
    <xf numFmtId="0" fontId="20" fillId="2" borderId="0" xfId="2" applyFont="1" applyFill="1" applyBorder="1" applyAlignment="1" applyProtection="1">
      <alignment horizontal="center" vertical="center"/>
    </xf>
    <xf numFmtId="0" fontId="18" fillId="2" borderId="0" xfId="2" applyFont="1" applyFill="1" applyBorder="1" applyProtection="1"/>
    <xf numFmtId="0" fontId="22" fillId="0" borderId="0" xfId="2" applyFont="1" applyBorder="1" applyAlignment="1" applyProtection="1">
      <alignment horizontal="left" vertical="center"/>
    </xf>
    <xf numFmtId="0" fontId="22" fillId="0" borderId="0" xfId="2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</xf>
    <xf numFmtId="3" fontId="19" fillId="2" borderId="0" xfId="0" applyNumberFormat="1" applyFont="1" applyFill="1" applyBorder="1" applyAlignment="1">
      <alignment horizontal="center" vertical="center" wrapText="1"/>
    </xf>
    <xf numFmtId="0" fontId="13" fillId="0" borderId="0" xfId="2" applyFont="1" applyBorder="1" applyAlignment="1" applyProtection="1">
      <alignment horizontal="left" vertical="center"/>
    </xf>
    <xf numFmtId="0" fontId="23" fillId="0" borderId="0" xfId="2" applyFont="1" applyBorder="1" applyAlignment="1" applyProtection="1">
      <alignment vertical="center"/>
    </xf>
    <xf numFmtId="49" fontId="23" fillId="0" borderId="0" xfId="2" applyNumberFormat="1" applyFont="1" applyBorder="1" applyAlignment="1" applyProtection="1">
      <alignment horizontal="center" vertical="center"/>
    </xf>
    <xf numFmtId="0" fontId="17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165" fontId="8" fillId="0" borderId="1" xfId="1" applyNumberFormat="1" applyFont="1" applyFill="1" applyBorder="1" applyAlignment="1">
      <alignment vertical="center"/>
    </xf>
    <xf numFmtId="165" fontId="12" fillId="0" borderId="1" xfId="1" applyNumberFormat="1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9" fillId="0" borderId="0" xfId="0" applyNumberFormat="1" applyFont="1" applyFill="1"/>
    <xf numFmtId="165" fontId="11" fillId="0" borderId="1" xfId="0" applyNumberFormat="1" applyFont="1" applyFill="1" applyBorder="1" applyAlignment="1" applyProtection="1">
      <protection locked="0"/>
    </xf>
    <xf numFmtId="165" fontId="8" fillId="0" borderId="1" xfId="1" applyNumberFormat="1" applyFont="1" applyFill="1" applyBorder="1" applyAlignment="1" applyProtection="1">
      <alignment vertical="center"/>
      <protection hidden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165" fontId="24" fillId="0" borderId="1" xfId="1" applyNumberFormat="1" applyFont="1" applyFill="1" applyBorder="1" applyAlignment="1">
      <alignment vertical="center"/>
    </xf>
    <xf numFmtId="165" fontId="24" fillId="0" borderId="1" xfId="1" applyNumberFormat="1" applyFont="1" applyBorder="1" applyAlignment="1">
      <alignment vertical="center"/>
    </xf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externalLink" Target="externalLinks/externalLink1.xml"/><Relationship Id="rId9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7/&#1040;&#1082;&#1090;.%20&#1086;&#1073;&#1098;&#1105;&#1084;&#1099;%20%202017%20&#1086;&#1090;%2024.11.16_&#1076;&#1083;&#1103;%20&#1088;&#1072;&#1073;&#1086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"/>
      <sheetName val="БЗФ"/>
      <sheetName val="БМК"/>
      <sheetName val="Эльга"/>
      <sheetName val="ЯкутУ+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цены 2017"/>
      <sheetName val="Лист1"/>
      <sheetName val="ЧЭ расчет ВН1"/>
      <sheetName val="ЦЕНЫ 2016 к ЦП"/>
      <sheetName val="ЧЭ расчет ВН1_ФСК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8">
          <cell r="F68">
            <v>29833.851999999999</v>
          </cell>
        </row>
        <row r="69">
          <cell r="F69">
            <v>60266.5</v>
          </cell>
        </row>
        <row r="72">
          <cell r="F72">
            <v>1235.0239999999999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3.xml"/><Relationship Id="rId26" Type="http://schemas.openxmlformats.org/officeDocument/2006/relationships/revisionLog" Target="revisionLog11.xml"/><Relationship Id="rId21" Type="http://schemas.openxmlformats.org/officeDocument/2006/relationships/revisionLog" Target="revisionLog6.xml"/><Relationship Id="rId17" Type="http://schemas.openxmlformats.org/officeDocument/2006/relationships/revisionLog" Target="revisionLog1.xml"/><Relationship Id="rId25" Type="http://schemas.openxmlformats.org/officeDocument/2006/relationships/revisionLog" Target="revisionLog10.xml"/><Relationship Id="rId16" Type="http://schemas.openxmlformats.org/officeDocument/2006/relationships/revisionLog" Target="revisionLog2.xml"/><Relationship Id="rId20" Type="http://schemas.openxmlformats.org/officeDocument/2006/relationships/revisionLog" Target="revisionLog5.xml"/><Relationship Id="rId29" Type="http://schemas.openxmlformats.org/officeDocument/2006/relationships/revisionLog" Target="revisionLog14.xml"/><Relationship Id="rId24" Type="http://schemas.openxmlformats.org/officeDocument/2006/relationships/revisionLog" Target="revisionLog9.xml"/><Relationship Id="rId23" Type="http://schemas.openxmlformats.org/officeDocument/2006/relationships/revisionLog" Target="revisionLog8.xml"/><Relationship Id="rId28" Type="http://schemas.openxmlformats.org/officeDocument/2006/relationships/revisionLog" Target="revisionLog13.xml"/><Relationship Id="rId19" Type="http://schemas.openxmlformats.org/officeDocument/2006/relationships/revisionLog" Target="revisionLog4.xml"/><Relationship Id="rId22" Type="http://schemas.openxmlformats.org/officeDocument/2006/relationships/revisionLog" Target="revisionLog7.xml"/><Relationship Id="rId27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6CE0C6F-2645-4138-9813-6C28AC3F88DC}" diskRevisions="1" revisionId="325" version="29">
  <header guid="{F59E33B2-2F5B-4EA3-9C4F-4C89C870CEFE}" dateTime="2017-03-13T15:13:43" maxSheetId="4" userName="Светлана" r:id="rId16" minRId="247" maxRId="279">
    <sheetIdMap count="3">
      <sheetId val="1"/>
      <sheetId val="2"/>
      <sheetId val="3"/>
    </sheetIdMap>
  </header>
  <header guid="{4F77633D-DEA7-4537-8671-E10EB2D6F6B3}" dateTime="2017-03-13T15:23:16" maxSheetId="4" userName="KashinaMW" r:id="rId17" minRId="280" maxRId="285">
    <sheetIdMap count="3">
      <sheetId val="1"/>
      <sheetId val="2"/>
      <sheetId val="3"/>
    </sheetIdMap>
  </header>
  <header guid="{5EA9CD97-2AA0-42EC-803E-96F7ADBA101D}" dateTime="2017-03-13T15:24:49" maxSheetId="4" userName="KashinaMW" r:id="rId18" minRId="286" maxRId="288">
    <sheetIdMap count="3">
      <sheetId val="1"/>
      <sheetId val="2"/>
      <sheetId val="3"/>
    </sheetIdMap>
  </header>
  <header guid="{B91C2B76-8C87-46A4-98FF-50CEB8643A71}" dateTime="2017-03-13T15:26:47" maxSheetId="4" userName="KashinaMW" r:id="rId19" minRId="289" maxRId="292">
    <sheetIdMap count="3">
      <sheetId val="1"/>
      <sheetId val="2"/>
      <sheetId val="3"/>
    </sheetIdMap>
  </header>
  <header guid="{462F6EE8-D997-414F-AD49-6912E5AC0DF1}" dateTime="2017-03-13T15:28:04" maxSheetId="4" userName="KashinaMW" r:id="rId20" minRId="293">
    <sheetIdMap count="3">
      <sheetId val="1"/>
      <sheetId val="2"/>
      <sheetId val="3"/>
    </sheetIdMap>
  </header>
  <header guid="{5DE47530-E632-4464-93F9-9D49A5482D1C}" dateTime="2017-03-13T15:28:25" maxSheetId="4" userName="KashinaMW" r:id="rId21" minRId="294">
    <sheetIdMap count="3">
      <sheetId val="1"/>
      <sheetId val="2"/>
      <sheetId val="3"/>
    </sheetIdMap>
  </header>
  <header guid="{EE660172-0A0D-4AE6-9487-59E5FB32B3EC}" dateTime="2017-03-13T15:31:51" maxSheetId="4" userName="KashinaMW" r:id="rId22" minRId="295" maxRId="297">
    <sheetIdMap count="3">
      <sheetId val="1"/>
      <sheetId val="2"/>
      <sheetId val="3"/>
    </sheetIdMap>
  </header>
  <header guid="{51064374-67F7-469C-A443-A73B3F1A4F53}" dateTime="2017-03-13T15:33:24" maxSheetId="4" userName="KashinaMW" r:id="rId23">
    <sheetIdMap count="3">
      <sheetId val="1"/>
      <sheetId val="2"/>
      <sheetId val="3"/>
    </sheetIdMap>
  </header>
  <header guid="{1B49F1C8-17B5-4CAE-95F6-A13471E42DC0}" dateTime="2017-03-13T15:34:14" maxSheetId="4" userName="KashinaMW" r:id="rId24" minRId="298" maxRId="299">
    <sheetIdMap count="3">
      <sheetId val="1"/>
      <sheetId val="2"/>
      <sheetId val="3"/>
    </sheetIdMap>
  </header>
  <header guid="{FD7D15DF-AABB-4982-9DAF-ACBC904CB02B}" dateTime="2017-03-13T15:34:55" maxSheetId="4" userName="KashinaMW" r:id="rId25" minRId="300" maxRId="301">
    <sheetIdMap count="3">
      <sheetId val="1"/>
      <sheetId val="2"/>
      <sheetId val="3"/>
    </sheetIdMap>
  </header>
  <header guid="{8E8C2405-FE14-4BC5-9267-5EE41790D466}" dateTime="2017-03-13T15:40:10" maxSheetId="4" userName="KashinaMW" r:id="rId26" minRId="302" maxRId="306">
    <sheetIdMap count="3">
      <sheetId val="1"/>
      <sheetId val="2"/>
      <sheetId val="3"/>
    </sheetIdMap>
  </header>
  <header guid="{5971A210-0F52-4E6D-8F84-FD3BFA7AAC67}" dateTime="2017-03-13T15:41:15" maxSheetId="4" userName="KashinaMW" r:id="rId27" minRId="307" maxRId="309">
    <sheetIdMap count="3">
      <sheetId val="1"/>
      <sheetId val="2"/>
      <sheetId val="3"/>
    </sheetIdMap>
  </header>
  <header guid="{48DE2B75-BFAD-42E9-9FC0-31D284EFE808}" dateTime="2017-03-13T15:42:00" maxSheetId="4" userName="KashinaMW" r:id="rId28">
    <sheetIdMap count="3">
      <sheetId val="1"/>
      <sheetId val="2"/>
      <sheetId val="3"/>
    </sheetIdMap>
  </header>
  <header guid="{A6CE0C6F-2645-4138-9813-6C28AC3F88DC}" dateTime="2017-03-20T11:00:26" maxSheetId="4" userName="Руслан" r:id="rId29" minRId="310" maxRId="32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" sId="1" numFmtId="4">
    <oc r="E9">
      <f>'\\10.2.43.240\folders\Департамент ОРЭ\РОЗНИЧНЫЙ Рынок\Актуальные объёмы\АО_2017\[Акт. объёмы  2017 от 24.11.16_для работы.xlsx]Ижсталь'!$E$72</f>
    </oc>
    <nc r="E9">
      <v>503.40499999999997</v>
    </nc>
  </rcc>
  <rcc rId="281" sId="1" numFmtId="4">
    <oc r="D9">
      <f>'\\10.2.43.240\folders\Департамент ОРЭ\РОЗНИЧНЫЙ Рынок\Актуальные объёмы\АО_2017\[Акт. объёмы  2017 от 24.11.16_для работы.xlsx]Ижсталь'!$E$73</f>
    </oc>
    <nc r="D9">
      <v>8846.1579999999994</v>
    </nc>
  </rcc>
  <rcc rId="282" sId="1" numFmtId="4">
    <oc r="G9">
      <f>'\\10.2.43.240\folders\Департамент ОРЭ\РОЗНИЧНЫЙ Рынок\Актуальные объёмы\АО_2017\[Акт. объёмы  2017 от 24.11.16_для работы.xlsx]Ижсталь'!$E$74</f>
    </oc>
    <nc r="G9">
      <v>205.958</v>
    </nc>
  </rcc>
  <rcc rId="283" sId="1" numFmtId="4">
    <oc r="E19">
      <f>'\\10.2.43.240\folders\Департамент ОРЭ\РОЗНИЧНЫЙ Рынок\Актуальные объёмы\АО_2017\[Акт. объёмы  2017 от 24.11.16_для работы.xlsx]Ижсталь'!$E$97</f>
    </oc>
    <nc r="E19">
      <v>24364.079000000002</v>
    </nc>
  </rcc>
  <rcc rId="284" sId="1" numFmtId="4">
    <oc r="G19">
      <f>'\\10.2.43.240\folders\Департамент ОРЭ\РОЗНИЧНЫЙ Рынок\Актуальные объёмы\АО_2017\[Акт. объёмы  2017 от 24.11.16_для работы.xlsx]Ижсталь'!$E$99</f>
    </oc>
    <nc r="G19">
      <v>1605.3409999999999</v>
    </nc>
  </rcc>
  <rcc rId="285" sId="1" numFmtId="4">
    <oc r="H19">
      <f>'\\10.2.43.240\folders\Департамент ОРЭ\РОЗНИЧНЫЙ Рынок\Актуальные объёмы\АО_2017\[Акт. объёмы  2017 от 24.11.16_для работы.xlsx]Ижсталь'!$E$100</f>
    </oc>
    <nc r="H19">
      <v>199.07</v>
    </nc>
  </rcc>
  <rfmt sheetId="1" sqref="E19:H19">
    <dxf>
      <fill>
        <patternFill patternType="solid">
          <bgColor theme="9" tint="0.59999389629810485"/>
        </patternFill>
      </fill>
    </dxf>
  </rfmt>
  <rfmt sheetId="1" sqref="D9:G9">
    <dxf>
      <fill>
        <patternFill patternType="solid">
          <bgColor theme="9" tint="0.59999389629810485"/>
        </patternFill>
      </fill>
    </dxf>
  </rfmt>
  <rcv guid="{34884D9E-9DA5-41DD-8764-5B37A81FFEB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7" sId="1">
    <oc r="A4" t="inlineStr">
      <is>
        <t>Полезный отпуск электроэнергии и мощности по тарифным группам в разрезе территориальных сетевых организаций за период   январь  2017г</t>
      </is>
    </oc>
    <nc r="A4" t="inlineStr">
      <is>
        <t>Полезный отпуск электроэнергии и мощности по тарифным группам в разрезе территориальных сетевых организаций за период   февраль  2017г</t>
      </is>
    </nc>
  </rcc>
  <rcc rId="248" sId="1">
    <oc r="D9">
      <f>'\\10.2.43.240\Folders\Департамент ОРЭ\РОЗНИЧНЫЙ Рынок\Актуальные объёмы\АО_2017\[Акт. объёмы  2017 от 24.11.16_для работы.xlsx]Ижсталь'!$E$73</f>
    </oc>
    <nc r="D9">
      <f>'\\10.2.43.240\Folders\Департамент ОРЭ\РОЗНИЧНЫЙ Рынок\Актуальные объёмы\АО_2017\[Акт. объёмы  2017 от 24.11.16_для работы.xlsx]Ижсталь'!$E$73</f>
    </nc>
  </rcc>
  <rcc rId="249" sId="1">
    <oc r="E9">
      <f>'\\10.2.43.240\Folders\Департамент ОРЭ\РОЗНИЧНЫЙ Рынок\Актуальные объёмы\АО_2017\[Акт. объёмы  2017 от 24.11.16_для работы.xlsx]Ижсталь'!$E$72</f>
    </oc>
    <nc r="E9">
      <f>'\\10.2.43.240\Folders\Департамент ОРЭ\РОЗНИЧНЫЙ Рынок\Актуальные объёмы\АО_2017\[Акт. объёмы  2017 от 24.11.16_для работы.xlsx]Ижсталь'!$E$72</f>
    </nc>
  </rcc>
  <rcc rId="250" sId="1">
    <oc r="G9">
      <f>'\\10.2.43.240\Folders\Департамент ОРЭ\РОЗНИЧНЫЙ Рынок\Актуальные объёмы\АО_2017\[Акт. объёмы  2017 от 24.11.16_для работы.xlsx]Ижсталь'!$E$74</f>
    </oc>
    <nc r="G9">
      <f>'\\10.2.43.240\Folders\Департамент ОРЭ\РОЗНИЧНЫЙ Рынок\Актуальные объёмы\АО_2017\[Акт. объёмы  2017 от 24.11.16_для работы.xlsx]Ижсталь'!$E$74</f>
    </nc>
  </rcc>
  <rcc rId="251" sId="1">
    <oc r="K9">
      <f>'\\10.2.43.240\Folders\Департамент ОРЭ\РОЗНИЧНЫЙ Рынок\Актуальные объёмы\АО_2017\[Акт. объёмы  2017 от 24.11.16_для работы.xlsx]Ижсталь'!$E$78</f>
    </oc>
    <nc r="K9">
      <f>'\\10.2.43.240\Folders\Департамент ОРЭ\РОЗНИЧНЫЙ Рынок\Актуальные объёмы\АО_2017\[Акт. объёмы  2017 от 24.11.16_для работы.xlsx]Ижсталь'!$E$78</f>
    </nc>
  </rcc>
  <rcc rId="252" sId="1">
    <oc r="E19">
      <f>'\\10.2.43.240\Folders\Департамент ОРЭ\РОЗНИЧНЫЙ Рынок\Актуальные объёмы\АО_2017\[Акт. объёмы  2017 от 24.11.16_для работы.xlsx]Ижсталь'!$E$97</f>
    </oc>
    <nc r="E19">
      <f>'\\10.2.43.240\Folders\Департамент ОРЭ\РОЗНИЧНЫЙ Рынок\Актуальные объёмы\АО_2017\[Акт. объёмы  2017 от 24.11.16_для работы.xlsx]Ижсталь'!$E$97</f>
    </nc>
  </rcc>
  <rcc rId="253" sId="1">
    <oc r="G19">
      <f>'\\10.2.43.240\Folders\Департамент ОРЭ\РОЗНИЧНЫЙ Рынок\Актуальные объёмы\АО_2017\[Акт. объёмы  2017 от 24.11.16_для работы.xlsx]Ижсталь'!$E$99</f>
    </oc>
    <nc r="G19">
      <f>'\\10.2.43.240\Folders\Департамент ОРЭ\РОЗНИЧНЫЙ Рынок\Актуальные объёмы\АО_2017\[Акт. объёмы  2017 от 24.11.16_для работы.xlsx]Ижсталь'!$E$99</f>
    </nc>
  </rcc>
  <rcc rId="254" sId="1">
    <oc r="H19">
      <f>'\\10.2.43.240\Folders\Департамент ОРЭ\РОЗНИЧНЫЙ Рынок\Актуальные объёмы\АО_2017\[Акт. объёмы  2017 от 24.11.16_для работы.xlsx]Ижсталь'!$E$100</f>
    </oc>
    <nc r="H19">
      <f>'\\10.2.43.240\Folders\Департамент ОРЭ\РОЗНИЧНЫЙ Рынок\Актуальные объёмы\АО_2017\[Акт. объёмы  2017 от 24.11.16_для работы.xlsx]Ижсталь'!$E$100</f>
    </nc>
  </rcc>
  <rcc rId="255" sId="1">
    <oc r="E10">
      <f>'\\10.2.43.240\Folders\Департамент ОРЭ\РОЗНИЧНЫЙ Рынок\Актуальные объёмы\АО_2017\[Акт. объёмы  2017 от 24.11.16_для работы.xlsx]ЮУНК'!$E$69</f>
    </oc>
    <nc r="E10">
      <f>'\\10.2.43.240\Folders\Департамент ОРЭ\РОЗНИЧНЫЙ Рынок\Актуальные объёмы\АО_2017\[Акт. объёмы  2017 от 24.11.16_для работы.xlsx]ЮУНК'!$E$69</f>
    </nc>
  </rcc>
  <rcc rId="256" sId="1">
    <oc r="F10">
      <f>'\\10.2.43.240\Folders\Департамент ОРЭ\РОЗНИЧНЫЙ Рынок\Актуальные объёмы\АО_2017\[Акт. объёмы  2017 от 24.11.16_для работы.xlsx]ЮУНК'!$E$70</f>
    </oc>
    <nc r="F10">
      <f>'\\10.2.43.240\Folders\Департамент ОРЭ\РОЗНИЧНЫЙ Рынок\Актуальные объёмы\АО_2017\[Акт. объёмы  2017 от 24.11.16_для работы.xlsx]ЮУНК'!$E$70</f>
    </nc>
  </rcc>
  <rcc rId="257" sId="1">
    <oc r="E11">
      <f>'\\10.2.43.240\Folders\Департамент ОРЭ\РОЗНИЧНЫЙ Рынок\Актуальные объёмы\АО_2017\[Акт. объёмы  2017 от 24.11.16_для работы.xlsx]Междуреч'!$E$100</f>
    </oc>
    <nc r="E11">
      <f>'\\10.2.43.240\Folders\Департамент ОРЭ\РОЗНИЧНЫЙ Рынок\Актуальные объёмы\АО_2017\[Акт. объёмы  2017 от 24.11.16_для работы.xlsx]Междуреч'!$E$100</f>
    </nc>
  </rcc>
  <rcc rId="258" sId="1">
    <oc r="E12">
      <f>'\\10.2.43.240\Folders\Департамент ОРЭ\РОЗНИЧНЫЙ Рынок\Актуальные объёмы\АО_2017\[Акт. объёмы  2017 от 24.11.16_для работы.xlsx]Междуреч'!$E$110</f>
    </oc>
    <nc r="E12">
      <f>'\\10.2.43.240\Folders\Департамент ОРЭ\РОЗНИЧНЫЙ Рынок\Актуальные объёмы\АО_2017\[Акт. объёмы  2017 от 24.11.16_для работы.xlsx]Междуреч'!$E$110</f>
    </nc>
  </rcc>
  <rcc rId="259" sId="1">
    <oc r="E18">
      <f>'\\10.2.43.240\Folders\Департамент ОРЭ\РОЗНИЧНЫЙ Рынок\Актуальные объёмы\АО_2017\[Акт. объёмы  2017 от 24.11.16_для работы.xlsx]Междуреч'!$E$64</f>
    </oc>
    <nc r="E18">
      <f>'\\10.2.43.240\Folders\Департамент ОРЭ\РОЗНИЧНЫЙ Рынок\Актуальные объёмы\АО_2017\[Акт. объёмы  2017 от 24.11.16_для работы.xlsx]Междуреч'!$E$64</f>
    </nc>
  </rcc>
  <rcc rId="260" sId="1">
    <oc r="F18">
      <f>'\\10.2.43.240\Folders\Департамент ОРЭ\РОЗНИЧНЫЙ Рынок\Актуальные объёмы\АО_2017\[Акт. объёмы  2017 от 24.11.16_для работы.xlsx]Междуреч'!$E$65</f>
    </oc>
    <nc r="F18">
      <f>'\\10.2.43.240\Folders\Департамент ОРЭ\РОЗНИЧНЫЙ Рынок\Актуальные объёмы\АО_2017\[Акт. объёмы  2017 от 24.11.16_для работы.xlsx]Междуреч'!$E$65</f>
    </nc>
  </rcc>
  <rcc rId="261" sId="1">
    <oc r="G18">
      <f>'\\10.2.43.240\Folders\Департамент ОРЭ\РОЗНИЧНЫЙ Рынок\Актуальные объёмы\АО_2017\[Акт. объёмы  2017 от 24.11.16_для работы.xlsx]Междуреч'!$E$66</f>
    </oc>
    <nc r="G18">
      <f>'\\10.2.43.240\Folders\Департамент ОРЭ\РОЗНИЧНЫЙ Рынок\Актуальные объёмы\АО_2017\[Акт. объёмы  2017 от 24.11.16_для работы.xlsx]Междуреч'!$E$66</f>
    </nc>
  </rcc>
  <rcc rId="262" sId="1">
    <oc r="E13">
      <f>'\\10.2.43.240\Folders\Департамент ОРЭ\РОЗНИЧНЫЙ Рынок\Актуальные объёмы\АО_2017\[Акт. объёмы  2017 от 24.11.16_для работы.xlsx]БЗФ'!$E$68</f>
    </oc>
    <nc r="E13">
      <f>'\\10.2.43.240\Folders\Департамент ОРЭ\РОЗНИЧНЫЙ Рынок\Актуальные объёмы\АО_2017\[Акт. объёмы  2017 от 24.11.16_для работы.xlsx]БЗФ'!$E$68</f>
    </nc>
  </rcc>
  <rcc rId="263" sId="1">
    <oc r="L13">
      <f>'\\10.2.43.240\Folders\Департамент ОРЭ\РОЗНИЧНЫЙ Рынок\Актуальные объёмы\АО_2017\[Акт. объёмы  2017 от 24.11.16_для работы.xlsx]БЗФ'!$E$73</f>
    </oc>
    <nc r="L13">
      <f>'\\10.2.43.240\Folders\Департамент ОРЭ\РОЗНИЧНЫЙ Рынок\Актуальные объёмы\АО_2017\[Акт. объёмы  2017 от 24.11.16_для работы.xlsx]БЗФ'!$E$73</f>
    </nc>
  </rcc>
  <rcc rId="264" sId="1">
    <oc r="E14">
      <f>'\\10.2.43.240\Folders\Департамент ОРЭ\РОЗНИЧНЫЙ Рынок\Актуальные объёмы\АО_2017\[Акт. объёмы  2017 от 24.11.16_для работы.xlsx]БМК'!$E$70</f>
    </oc>
    <nc r="E14">
      <f>'\\10.2.43.240\Folders\Департамент ОРЭ\РОЗНИЧНЫЙ Рынок\Актуальные объёмы\АО_2017\[Акт. объёмы  2017 от 24.11.16_для работы.xlsx]БМК'!$E$70</f>
    </nc>
  </rcc>
  <rcc rId="265" sId="1">
    <oc r="L14">
      <f>'\\10.2.43.240\Folders\Департамент ОРЭ\РОЗНИЧНЫЙ Рынок\Актуальные объёмы\АО_2017\[Акт. объёмы  2017 от 24.11.16_для работы.xlsx]БМК'!$E$75</f>
    </oc>
    <nc r="L14">
      <f>'\\10.2.43.240\Folders\Департамент ОРЭ\РОЗНИЧНЫЙ Рынок\Актуальные объёмы\АО_2017\[Акт. объёмы  2017 от 24.11.16_для работы.xlsx]БМК'!$E$75</f>
    </nc>
  </rcc>
  <rcc rId="266" sId="1">
    <oc r="E15">
      <f>'\\10.2.43.240\Folders\Департамент ОРЭ\РОЗНИЧНЫЙ Рынок\Актуальные объёмы\АО_2017\[Акт. объёмы  2017 от 24.11.16_для работы.xlsx]ЯкутУ+'!$E$67</f>
    </oc>
    <nc r="E15">
      <f>'\\10.2.43.240\Folders\Департамент ОРЭ\РОЗНИЧНЫЙ Рынок\Актуальные объёмы\АО_2017\[Акт. объёмы  2017 от 24.11.16_для работы.xlsx]ЯкутУ+'!$E$67</f>
    </nc>
  </rcc>
  <rcc rId="267" sId="1">
    <oc r="G16">
      <f>'\\10.2.43.240\Folders\Департамент ОРЭ\РОЗНИЧНЫЙ Рынок\Актуальные объёмы\АО_2017\[Акт. объёмы  2017 от 24.11.16_для работы.xlsx]ЯкутУ+'!$E$94</f>
    </oc>
    <nc r="G16">
      <f>'\\10.2.43.240\Folders\Департамент ОРЭ\РОЗНИЧНЫЙ Рынок\Актуальные объёмы\АО_2017\[Акт. объёмы  2017 от 24.11.16_для работы.xlsx]ЯкутУ+'!$E$94</f>
    </nc>
  </rcc>
  <rcc rId="268" sId="1">
    <oc r="H16">
      <f>'\\10.2.43.240\Folders\Департамент ОРЭ\РОЗНИЧНЫЙ Рынок\Актуальные объёмы\АО_2017\[Акт. объёмы  2017 от 24.11.16_для работы.xlsx]ЯкутУ+'!$E$95</f>
    </oc>
    <nc r="H16">
      <f>'\\10.2.43.240\Folders\Департамент ОРЭ\РОЗНИЧНЫЙ Рынок\Актуальные объёмы\АО_2017\[Акт. объёмы  2017 от 24.11.16_для работы.xlsx]ЯкутУ+'!$E$95</f>
    </nc>
  </rcc>
  <rcc rId="269" sId="1">
    <oc r="L15">
      <f>'\\10.2.43.240\Folders\Департамент ОРЭ\РОЗНИЧНЫЙ Рынок\Актуальные объёмы\АО_2017\[Акт. объёмы  2017 от 24.11.16_для работы.xlsx]ЯкутУ+'!$E$72</f>
    </oc>
    <nc r="L15">
      <f>'\\10.2.43.240\Folders\Департамент ОРЭ\РОЗНИЧНЫЙ Рынок\Актуальные объёмы\АО_2017\[Акт. объёмы  2017 от 24.11.16_для работы.xlsx]ЯкутУ+'!$E$72</f>
    </nc>
  </rcc>
  <rcc rId="270" sId="1">
    <oc r="E21">
      <f>'\\10.2.43.240\Folders\Департамент ОРЭ\РОЗНИЧНЫЙ Рынок\Актуальные объёмы\АО_2017\[Акт. объёмы  2017 от 24.11.16_для работы.xlsx]УралКУЗ'!$E$69</f>
    </oc>
    <nc r="E21">
      <f>'\\10.2.43.240\Folders\Департамент ОРЭ\РОЗНИЧНЫЙ Рынок\Актуальные объёмы\АО_2017\[Акт. объёмы  2017 от 24.11.16_для работы.xlsx]УралКУЗ'!$E$69</f>
    </nc>
  </rcc>
  <rcc rId="271" sId="1">
    <oc r="C22">
      <f>'\\10.2.43.240\Folders\Департамент ОРЭ\РОЗНИЧНЫЙ Рынок\Актуальные объёмы\АО_2017\[Акт. объёмы  2017 от 24.11.16_для работы.xlsx]ЧМК'!$E$68</f>
    </oc>
    <nc r="C22">
      <f>'\\10.2.43.240\Folders\Департамент ОРЭ\РОЗНИЧНЫЙ Рынок\Актуальные объёмы\АО_2017\[Акт. объёмы  2017 от 24.11.16_для работы.xlsx]ЧМК'!$E$68</f>
    </nc>
  </rcc>
  <rcc rId="272" sId="1">
    <oc r="D22">
      <f>'\\10.2.43.240\Folders\Департамент ОРЭ\РОЗНИЧНЫЙ Рынок\Актуальные объёмы\АО_2017\[Акт. объёмы  2017 от 24.11.16_для работы.xlsx]ЧМК'!$E$69</f>
    </oc>
    <nc r="D22">
      <f>'\\10.2.43.240\Folders\Департамент ОРЭ\РОЗНИЧНЫЙ Рынок\Актуальные объёмы\АО_2017\[Акт. объёмы  2017 от 24.11.16_для работы.xlsx]ЧМК'!$E$69</f>
    </nc>
  </rcc>
  <rcc rId="273" sId="1">
    <oc r="E22">
      <f>'\\10.2.43.240\Folders\Департамент ОРЭ\РОЗНИЧНЫЙ Рынок\Актуальные объёмы\АО_2017\[Акт. объёмы  2017 от 24.11.16_для работы.xlsx]ЧМК'!$E$70+'\\10.2.43.240\Folders\Департамент ОРЭ\РОЗНИЧНЫЙ Рынок\Актуальные объёмы\АО_2017\[Акт. объёмы  2017 от 24.11.16_для работы.xlsx]ЧМК'!$E$72</f>
    </oc>
    <nc r="E22">
      <f>'\\10.2.43.240\Folders\Департамент ОРЭ\РОЗНИЧНЫЙ Рынок\Актуальные объёмы\АО_2017\[Акт. объёмы  2017 от 24.11.16_для работы.xlsx]ЧМК'!$E$70+'\\10.2.43.240\Folders\Департамент ОРЭ\РОЗНИЧНЫЙ Рынок\Актуальные объёмы\АО_2017\[Акт. объёмы  2017 от 24.11.16_для работы.xlsx]ЧМК'!$E$72</f>
    </nc>
  </rcc>
  <rcc rId="274" sId="1">
    <oc r="F22">
      <f>'\\10.2.43.240\Folders\Департамент ОРЭ\РОЗНИЧНЫЙ Рынок\Актуальные объёмы\АО_2017\[Акт. объёмы  2017 от 24.11.16_для работы.xlsx]ЧМК'!$E$73</f>
    </oc>
    <nc r="F22">
      <f>'\\10.2.43.240\Folders\Департамент ОРЭ\РОЗНИЧНЫЙ Рынок\Актуальные объёмы\АО_2017\[Акт. объёмы  2017 от 24.11.16_для работы.xlsx]ЧМК'!$E$73</f>
    </nc>
  </rcc>
  <rcc rId="275" sId="1">
    <oc r="J22">
      <f>'\\10.2.43.240\Folders\Департамент ОРЭ\РОЗНИЧНЫЙ Рынок\Актуальные объёмы\АО_2017\[Акт. объёмы  2017 от 24.11.16_для работы.xlsx]ЧМК'!$E$76</f>
    </oc>
    <nc r="J22">
      <f>'\\10.2.43.240\Folders\Департамент ОРЭ\РОЗНИЧНЫЙ Рынок\Актуальные объёмы\АО_2017\[Акт. объёмы  2017 от 24.11.16_для работы.xlsx]ЧМК'!$E$76</f>
    </nc>
  </rcc>
  <rcc rId="276" sId="1">
    <oc r="K22">
      <f>'\\10.2.43.240\Folders\Департамент ОРЭ\РОЗНИЧНЫЙ Рынок\Актуальные объёмы\АО_2017\[Акт. объёмы  2017 от 24.11.16_для работы.xlsx]ЧМК'!$E$77</f>
    </oc>
    <nc r="K22">
      <f>'\\10.2.43.240\Folders\Департамент ОРЭ\РОЗНИЧНЫЙ Рынок\Актуальные объёмы\АО_2017\[Акт. объёмы  2017 от 24.11.16_для работы.xlsx]ЧМК'!$E$77</f>
    </nc>
  </rcc>
  <rcc rId="277" sId="1">
    <oc r="L22">
      <f>'\\10.2.43.240\Folders\Департамент ОРЭ\РОЗНИЧНЫЙ Рынок\Актуальные объёмы\АО_2017\[Акт. объёмы  2017 от 24.11.16_для работы.xlsx]ЧМК'!$E$75</f>
    </oc>
    <nc r="L22">
      <f>'\\10.2.43.240\Folders\Департамент ОРЭ\РОЗНИЧНЫЙ Рынок\Актуальные объёмы\АО_2017\[Акт. объёмы  2017 от 24.11.16_для работы.xlsx]ЧМК'!$E$75</f>
    </nc>
  </rcc>
  <rcc rId="278" sId="1" numFmtId="4">
    <oc r="C22">
      <f>'\\10.2.43.240\Folders\Департамент ОРЭ\РОЗНИЧНЫЙ Рынок\Актуальные объёмы\АО_2017\[Акт. объёмы  2017 от 24.11.16_для работы.xlsx]ЧМК'!$E$68</f>
    </oc>
    <nc r="C22">
      <v>60266.5</v>
    </nc>
  </rcc>
  <rcc rId="279" sId="1">
    <oc r="C20">
      <f>SUM(C21:C22)</f>
    </oc>
    <nc r="C20">
      <f>C22</f>
    </nc>
  </rcc>
  <rcv guid="{5C0DB97A-7F20-49EC-B48A-1DD24AC667B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" sId="1" numFmtId="4">
    <oc r="E10">
      <f>'\\10.2.43.240\folders\Департамент ОРЭ\РОЗНИЧНЫЙ Рынок\Актуальные объёмы\АО_2017\[Акт. объёмы  2017 от 24.11.16_для работы.xlsx]ЮУНК'!$E$69</f>
    </oc>
    <nc r="E10">
      <v>481.78699999999998</v>
    </nc>
  </rcc>
  <rcc rId="287" sId="1" numFmtId="4">
    <oc r="F10">
      <f>'\\10.2.43.240\folders\Департамент ОРЭ\РОЗНИЧНЫЙ Рынок\Актуальные объёмы\АО_2017\[Акт. объёмы  2017 от 24.11.16_для работы.xlsx]ЮУНК'!$E$70</f>
    </oc>
    <nc r="F10">
      <v>767.61800000000005</v>
    </nc>
  </rcc>
  <rfmt sheetId="1" sqref="E10:F10">
    <dxf>
      <fill>
        <patternFill patternType="solid">
          <bgColor theme="9" tint="0.59999389629810485"/>
        </patternFill>
      </fill>
    </dxf>
  </rfmt>
  <rcc rId="288" sId="1" numFmtId="4">
    <oc r="K9">
      <f>'\\10.2.43.240\folders\Департамент ОРЭ\РОЗНИЧНЫЙ Рынок\Актуальные объёмы\АО_2017\[Акт. объёмы  2017 от 24.11.16_для работы.xlsx]Ижсталь'!$E$78</f>
    </oc>
    <nc r="K9">
      <v>12.93</v>
    </nc>
  </rcc>
  <rfmt sheetId="1" sqref="K9">
    <dxf>
      <fill>
        <patternFill patternType="solid">
          <bgColor theme="9" tint="0.59999389629810485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" sId="1" numFmtId="4">
    <oc r="E18">
      <f>'\\10.2.43.240\folders\Департамент ОРЭ\РОЗНИЧНЫЙ Рынок\Актуальные объёмы\АО_2017\[Акт. объёмы  2017 от 24.11.16_для работы.xlsx]Междуреч'!$E$64</f>
    </oc>
    <nc r="E18">
      <v>23578.281999999999</v>
    </nc>
  </rcc>
  <rcc rId="290" sId="1" numFmtId="4">
    <oc r="F18">
      <f>'\\10.2.43.240\folders\Департамент ОРЭ\РОЗНИЧНЫЙ Рынок\Актуальные объёмы\АО_2017\[Акт. объёмы  2017 от 24.11.16_для работы.xlsx]Междуреч'!$E$65</f>
    </oc>
    <nc r="F18">
      <v>20976.39</v>
    </nc>
  </rcc>
  <rcc rId="291" sId="1" numFmtId="4">
    <oc r="G18">
      <f>'\\10.2.43.240\folders\Департамент ОРЭ\РОЗНИЧНЫЙ Рынок\Актуальные объёмы\АО_2017\[Акт. объёмы  2017 от 24.11.16_для работы.xlsx]Междуреч'!$E$66</f>
    </oc>
    <nc r="G18">
      <v>6994.7539999999999</v>
    </nc>
  </rcc>
  <rfmt sheetId="1" sqref="E18:G18">
    <dxf>
      <fill>
        <patternFill>
          <bgColor theme="9" tint="0.59999389629810485"/>
        </patternFill>
      </fill>
    </dxf>
  </rfmt>
  <rcc rId="292" sId="1" numFmtId="4">
    <oc r="E11">
      <f>'\\10.2.43.240\folders\Департамент ОРЭ\РОЗНИЧНЫЙ Рынок\Актуальные объёмы\АО_2017\[Акт. объёмы  2017 от 24.11.16_для работы.xlsx]Междуреч'!$E$100</f>
    </oc>
    <nc r="E11">
      <v>114.65</v>
    </nc>
  </rcc>
  <rfmt sheetId="1" sqref="E11">
    <dxf>
      <fill>
        <patternFill>
          <bgColor theme="9" tint="0.59999389629810485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" sId="1" numFmtId="4">
    <oc r="E12">
      <f>'\\10.2.43.240\folders\Департамент ОРЭ\РОЗНИЧНЫЙ Рынок\Актуальные объёмы\АО_2017\[Акт. объёмы  2017 от 24.11.16_для работы.xlsx]Междуреч'!$E$110</f>
    </oc>
    <nc r="E12">
      <v>2505</v>
    </nc>
  </rcc>
  <rfmt sheetId="1" sqref="E12">
    <dxf>
      <fill>
        <patternFill>
          <bgColor theme="9" tint="0.59999389629810485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" sId="1" numFmtId="4">
    <oc r="E13">
      <f>'\\10.2.43.240\folders\Департамент ОРЭ\РОЗНИЧНЫЙ Рынок\Актуальные объёмы\АО_2017\[Акт. объёмы  2017 от 24.11.16_для работы.xlsx]БЗФ'!$E$68</f>
    </oc>
    <nc r="E13">
      <v>61433.764000000003</v>
    </nc>
  </rcc>
  <rfmt sheetId="1" sqref="E13">
    <dxf>
      <fill>
        <patternFill patternType="solid">
          <bgColor theme="9" tint="0.59999389629810485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" sId="1" numFmtId="4">
    <oc r="L13">
      <f>'\\10.2.43.240\folders\Департамент ОРЭ\РОЗНИЧНЫЙ Рынок\Актуальные объёмы\АО_2017\[Акт. объёмы  2017 от 24.11.16_для работы.xlsx]БЗФ'!$E$73</f>
    </oc>
    <nc r="L13">
      <v>94.322000000000003</v>
    </nc>
  </rcc>
  <rfmt sheetId="1" sqref="L13">
    <dxf>
      <fill>
        <patternFill>
          <bgColor theme="9" tint="0.59999389629810485"/>
        </patternFill>
      </fill>
    </dxf>
  </rfmt>
  <rcc rId="296" sId="1" numFmtId="4">
    <oc r="E14">
      <f>'\\10.2.43.240\folders\Департамент ОРЭ\РОЗНИЧНЫЙ Рынок\Актуальные объёмы\АО_2017\[Акт. объёмы  2017 от 24.11.16_для работы.xlsx]БМК'!$E$70</f>
    </oc>
    <nc r="E14">
      <v>24062.792000000001</v>
    </nc>
  </rcc>
  <rcc rId="297" sId="1" numFmtId="4">
    <oc r="L14">
      <f>'\\10.2.43.240\folders\Департамент ОРЭ\РОЗНИЧНЫЙ Рынок\Актуальные объёмы\АО_2017\[Акт. объёмы  2017 от 24.11.16_для работы.xlsx]БМК'!$E$75</f>
    </oc>
    <nc r="L14">
      <v>42.524999999999999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4">
    <dxf>
      <fill>
        <patternFill patternType="solid">
          <bgColor theme="9" tint="0.59999389629810485"/>
        </patternFill>
      </fill>
    </dxf>
  </rfmt>
  <rfmt sheetId="1" sqref="L14">
    <dxf>
      <fill>
        <patternFill patternType="solid">
          <bgColor theme="9" tint="0.59999389629810485"/>
        </patternFill>
      </fill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" sId="1" numFmtId="4">
    <oc r="E15">
      <f>'\\10.2.43.240\folders\Департамент ОРЭ\РОЗНИЧНЫЙ Рынок\Актуальные объёмы\АО_2017\[Акт. объёмы  2017 от 24.11.16_для работы.xlsx]ЯкутУ+'!$E$67</f>
    </oc>
    <nc r="E15">
      <v>21512.501</v>
    </nc>
  </rcc>
  <rfmt sheetId="1" sqref="E15">
    <dxf>
      <fill>
        <patternFill patternType="solid">
          <bgColor theme="9" tint="0.59999389629810485"/>
        </patternFill>
      </fill>
    </dxf>
  </rfmt>
  <rcc rId="299" sId="1" numFmtId="4">
    <oc r="L15">
      <f>'\\10.2.43.240\folders\Департамент ОРЭ\РОЗНИЧНЫЙ Рынок\Актуальные объёмы\АО_2017\[Акт. объёмы  2017 от 24.11.16_для работы.xlsx]ЯкутУ+'!$E$72</f>
    </oc>
    <nc r="L15">
      <v>33.802</v>
    </nc>
  </rcc>
  <rfmt sheetId="1" sqref="L15">
    <dxf>
      <fill>
        <patternFill patternType="solid">
          <bgColor theme="9" tint="0.59999389629810485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0" sId="1" numFmtId="4">
    <oc r="G16">
      <f>'\\10.2.43.240\folders\Департамент ОРЭ\РОЗНИЧНЫЙ Рынок\Актуальные объёмы\АО_2017\[Акт. объёмы  2017 от 24.11.16_для работы.xlsx]ЯкутУ+'!$E$94</f>
    </oc>
    <nc r="G16">
      <v>120.05200000000001</v>
    </nc>
  </rcc>
  <rfmt sheetId="1" sqref="G16">
    <dxf>
      <fill>
        <patternFill patternType="solid">
          <bgColor theme="9" tint="0.59999389629810485"/>
        </patternFill>
      </fill>
    </dxf>
  </rfmt>
  <rcc rId="301" sId="1" numFmtId="4">
    <oc r="H16">
      <f>'\\10.2.43.240\folders\Департамент ОРЭ\РОЗНИЧНЫЙ Рынок\Актуальные объёмы\АО_2017\[Акт. объёмы  2017 от 24.11.16_для работы.xlsx]ЯкутУ+'!$E$95</f>
    </oc>
    <nc r="H16">
      <v>20.227</v>
    </nc>
  </rcc>
  <rfmt sheetId="1" sqref="H16">
    <dxf>
      <fill>
        <patternFill patternType="solid">
          <bgColor theme="9" tint="0.59999389629810485"/>
        </patternFill>
      </fill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2" sId="1" numFmtId="4">
    <oc r="E21">
      <f>'\\10.2.43.240\folders\Департамент ОРЭ\РОЗНИЧНЫЙ Рынок\Актуальные объёмы\АО_2017\[Акт. объёмы  2017 от 24.11.16_для работы.xlsx]УралКУЗ'!$E$69</f>
    </oc>
    <nc r="E21">
      <v>5263.8909999999996</v>
    </nc>
  </rcc>
  <rfmt sheetId="1" sqref="E21">
    <dxf>
      <fill>
        <patternFill patternType="solid">
          <bgColor theme="9" tint="0.59999389629810485"/>
        </patternFill>
      </fill>
    </dxf>
  </rfmt>
  <rfmt sheetId="1" sqref="E22">
    <dxf>
      <fill>
        <patternFill patternType="solid">
          <bgColor theme="9" tint="0.59999389629810485"/>
        </patternFill>
      </fill>
    </dxf>
  </rfmt>
  <rcc rId="303" sId="1" numFmtId="4">
    <oc r="E22">
      <f>'\\10.2.43.240\folders\Департамент ОРЭ\РОЗНИЧНЫЙ Рынок\Актуальные объёмы\АО_2017\[Акт. объёмы  2017 от 24.11.16_для работы.xlsx]ЧМК'!$E$70+'\\10.2.43.240\folders\Департамент ОРЭ\РОЗНИЧНЫЙ Рынок\Актуальные объёмы\АО_2017\[Акт. объёмы  2017 от 24.11.16_для работы.xlsx]ЧМК'!$E$72</f>
    </oc>
    <nc r="E22">
      <f>'\\10.2.43.240\folders\Департамент ОРЭ\РОЗНИЧНЫЙ Рынок\Актуальные объёмы\АО_2017\[Акт. объёмы  2017 от 24.11.16_для работы.xlsx]ЧМК'!$F$68+'\\10.2.43.240\folders\Департамент ОРЭ\РОЗНИЧНЫЙ Рынок\Актуальные объёмы\АО_2017\[Акт. объёмы  2017 от 24.11.16_для работы.xlsx]ЧМК'!$F$72</f>
    </nc>
  </rcc>
  <rcc rId="304" sId="1" numFmtId="4">
    <oc r="C22">
      <v>60266.5</v>
    </oc>
    <nc r="C22">
      <f>'\\10.2.43.240\folders\Департамент ОРЭ\РОЗНИЧНЫЙ Рынок\Актуальные объёмы\АО_2017\[Акт. объёмы  2017 от 24.11.16_для работы.xlsx]ЧМК'!$F$69</f>
    </nc>
  </rcc>
  <rfmt sheetId="1" sqref="C22">
    <dxf>
      <fill>
        <patternFill patternType="solid">
          <bgColor theme="9" tint="0.59999389629810485"/>
        </patternFill>
      </fill>
    </dxf>
  </rfmt>
  <rcc rId="305" sId="1" numFmtId="4">
    <oc r="D22">
      <f>'\\10.2.43.240\folders\Департамент ОРЭ\РОЗНИЧНЫЙ Рынок\Актуальные объёмы\АО_2017\[Акт. объёмы  2017 от 24.11.16_для работы.xlsx]ЧМК'!$E$69</f>
    </oc>
    <nc r="D22">
      <v>2069.2489999999998</v>
    </nc>
  </rcc>
  <rfmt sheetId="1" sqref="D22">
    <dxf>
      <fill>
        <patternFill patternType="solid">
          <bgColor theme="9" tint="0.59999389629810485"/>
        </patternFill>
      </fill>
    </dxf>
  </rfmt>
  <rcc rId="306" sId="1" numFmtId="4">
    <oc r="F22">
      <f>'\\10.2.43.240\folders\Департамент ОРЭ\РОЗНИЧНЫЙ Рынок\Актуальные объёмы\АО_2017\[Акт. объёмы  2017 от 24.11.16_для работы.xlsx]ЧМК'!$E$73</f>
    </oc>
    <nc r="F22">
      <v>493.99900000000002</v>
    </nc>
  </rcc>
  <rfmt sheetId="1" sqref="F22">
    <dxf>
      <fill>
        <patternFill patternType="solid">
          <bgColor theme="9" tint="0.59999389629810485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" sId="1" numFmtId="4">
    <oc r="L22">
      <f>'\\10.2.43.240\folders\Департамент ОРЭ\РОЗНИЧНЫЙ Рынок\Актуальные объёмы\АО_2017\[Акт. объёмы  2017 от 24.11.16_для работы.xlsx]ЧМК'!$E$75</f>
    </oc>
    <nc r="L22">
      <v>37.585000000000001</v>
    </nc>
  </rcc>
  <rfmt sheetId="1" sqref="L22">
    <dxf>
      <fill>
        <patternFill patternType="solid">
          <bgColor theme="9" tint="0.59999389629810485"/>
        </patternFill>
      </fill>
    </dxf>
  </rfmt>
  <rcc rId="308" sId="1" numFmtId="4">
    <oc r="J22">
      <f>'\\10.2.43.240\folders\Департамент ОРЭ\РОЗНИЧНЫЙ Рынок\Актуальные объёмы\АО_2017\[Акт. объёмы  2017 от 24.11.16_для работы.xlsx]ЧМК'!$E$76</f>
    </oc>
    <nc r="J22">
      <v>115.73699999999999</v>
    </nc>
  </rcc>
  <rfmt sheetId="1" sqref="J22">
    <dxf>
      <fill>
        <patternFill patternType="solid">
          <bgColor theme="9" tint="0.59999389629810485"/>
        </patternFill>
      </fill>
    </dxf>
  </rfmt>
  <rcc rId="309" sId="1" numFmtId="4">
    <oc r="K22">
      <f>'\\10.2.43.240\folders\Департамент ОРЭ\РОЗНИЧНЫЙ Рынок\Актуальные объёмы\АО_2017\[Акт. объёмы  2017 от 24.11.16_для работы.xlsx]ЧМК'!$E$77</f>
    </oc>
    <nc r="K22">
      <v>3.2149999999999999</v>
    </nc>
  </rcc>
  <rfmt sheetId="1" sqref="K22">
    <dxf>
      <fill>
        <patternFill patternType="solid">
          <bgColor theme="9" tint="0.59999389629810485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9:L22">
    <dxf>
      <fill>
        <patternFill patternType="none">
          <bgColor auto="1"/>
        </patternFill>
      </fill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2" start="0" length="2147483647">
    <dxf>
      <font>
        <color rgb="FFFF0000"/>
      </font>
    </dxf>
  </rfmt>
  <rfmt sheetId="1" sqref="D22" start="0" length="2147483647">
    <dxf>
      <font>
        <color rgb="FFFF0000"/>
      </font>
    </dxf>
  </rfmt>
  <rfmt sheetId="1" sqref="E22" start="0" length="2147483647">
    <dxf>
      <font>
        <color rgb="FFFF0000"/>
      </font>
    </dxf>
  </rfmt>
  <rfmt sheetId="1" sqref="F22" start="0" length="2147483647">
    <dxf>
      <font>
        <color rgb="FFFF0000"/>
      </font>
    </dxf>
  </rfmt>
  <rfmt sheetId="1" sqref="J22" start="0" length="2147483647">
    <dxf>
      <font>
        <color rgb="FFFF0000"/>
      </font>
    </dxf>
  </rfmt>
  <rfmt sheetId="1" sqref="K22" start="0" length="2147483647">
    <dxf>
      <font>
        <color rgb="FFFF0000"/>
      </font>
    </dxf>
  </rfmt>
  <rfmt sheetId="1" sqref="L22" start="0" length="2147483647">
    <dxf>
      <font>
        <color rgb="FFFF0000"/>
      </font>
    </dxf>
  </rfmt>
  <rfmt sheetId="1" sqref="M22" start="0" length="2147483647">
    <dxf>
      <font>
        <color rgb="FFFF0000"/>
      </font>
    </dxf>
  </rfmt>
  <rfmt sheetId="1" sqref="G16" start="0" length="2147483647">
    <dxf>
      <font>
        <color rgb="FFFF0000"/>
      </font>
    </dxf>
  </rfmt>
  <rfmt sheetId="1" sqref="H16" start="0" length="2147483647">
    <dxf>
      <font>
        <color rgb="FFFF0000"/>
      </font>
    </dxf>
  </rfmt>
  <rcc rId="310" sId="1" numFmtId="4">
    <oc r="D9">
      <v>8846.1579999999994</v>
    </oc>
    <nc r="D9">
      <v>8239.3389999999999</v>
    </nc>
  </rcc>
  <rcc rId="311" sId="1" numFmtId="4">
    <oc r="E9">
      <v>503.40499999999997</v>
    </oc>
    <nc r="E9">
      <v>347.33699999999999</v>
    </nc>
  </rcc>
  <rfmt sheetId="1" sqref="D9" start="0" length="2147483647">
    <dxf>
      <font>
        <color rgb="FFFF0000"/>
      </font>
    </dxf>
  </rfmt>
  <rfmt sheetId="1" sqref="E9" start="0" length="2147483647">
    <dxf>
      <font>
        <color rgb="FFFF0000"/>
      </font>
    </dxf>
  </rfmt>
  <rcc rId="312" sId="1" numFmtId="4">
    <oc r="G9">
      <v>205.958</v>
    </oc>
    <nc r="G9">
      <v>88.602999999999994</v>
    </nc>
  </rcc>
  <rfmt sheetId="1" sqref="G9" start="0" length="2147483647">
    <dxf>
      <font>
        <color rgb="FFFF0000"/>
      </font>
    </dxf>
  </rfmt>
  <rcc rId="313" sId="1" numFmtId="4">
    <oc r="K9">
      <v>12.93</v>
    </oc>
    <nc r="K9">
      <v>14.929</v>
    </nc>
  </rcc>
  <rfmt sheetId="1" sqref="K9" start="0" length="2147483647">
    <dxf>
      <font>
        <color rgb="FFFF0000"/>
      </font>
    </dxf>
  </rfmt>
  <rcc rId="314" sId="1" numFmtId="4">
    <oc r="E19">
      <v>24364.079000000002</v>
    </oc>
    <nc r="E19">
      <v>25772.9</v>
    </nc>
  </rcc>
  <rfmt sheetId="1" sqref="E19" start="0" length="2147483647">
    <dxf>
      <font>
        <color rgb="FFFF0000"/>
      </font>
    </dxf>
  </rfmt>
  <rcc rId="315" sId="1" numFmtId="4">
    <oc r="G19">
      <v>1605.3409999999999</v>
    </oc>
    <nc r="G19">
      <v>1127.77</v>
    </nc>
  </rcc>
  <rfmt sheetId="1" sqref="G19" start="0" length="2147483647">
    <dxf>
      <font>
        <color rgb="FFFF0000"/>
      </font>
    </dxf>
  </rfmt>
  <rcc rId="316" sId="1" numFmtId="4">
    <oc r="H19">
      <v>199.07</v>
    </oc>
    <nc r="H19">
      <v>148.06200000000001</v>
    </nc>
  </rcc>
  <rfmt sheetId="1" sqref="H19" start="0" length="2147483647">
    <dxf>
      <font>
        <color rgb="FFFF0000"/>
      </font>
    </dxf>
  </rfmt>
  <rfmt sheetId="1" sqref="E10" start="0" length="2147483647">
    <dxf>
      <font>
        <color rgb="FFFF0000"/>
      </font>
    </dxf>
  </rfmt>
  <rfmt sheetId="1" sqref="F10" start="0" length="2147483647">
    <dxf>
      <font>
        <color rgb="FFFF0000"/>
      </font>
    </dxf>
  </rfmt>
  <rfmt sheetId="1" sqref="E13" start="0" length="2147483647">
    <dxf>
      <font>
        <color rgb="FFFF0000"/>
      </font>
    </dxf>
  </rfmt>
  <rcc rId="317" sId="1" numFmtId="4">
    <oc r="L13">
      <v>94.322000000000003</v>
    </oc>
    <nc r="L13">
      <v>88.683000000000007</v>
    </nc>
  </rcc>
  <rfmt sheetId="1" sqref="L13" start="0" length="2147483647">
    <dxf>
      <font>
        <color rgb="FFFF0000"/>
      </font>
    </dxf>
  </rfmt>
  <rcc rId="318" sId="1" numFmtId="4">
    <oc r="E12">
      <v>2505</v>
    </oc>
    <nc r="E12">
      <v>2153.4349999999999</v>
    </nc>
  </rcc>
  <rfmt sheetId="1" sqref="E12" start="0" length="2147483647">
    <dxf>
      <font>
        <color rgb="FFFF0000"/>
      </font>
    </dxf>
  </rfmt>
  <rcc rId="319" sId="1" numFmtId="4">
    <oc r="E11">
      <v>114.65</v>
    </oc>
    <nc r="E11">
      <v>80.382000000000005</v>
    </nc>
  </rcc>
  <rfmt sheetId="1" sqref="E11" start="0" length="2147483647">
    <dxf>
      <font>
        <color rgb="FFFF0000"/>
      </font>
    </dxf>
  </rfmt>
  <rcc rId="320" sId="1">
    <oc r="C22">
      <f>'Z:\Департамент ОРЭ\РОЗНИЧНЫЙ Рынок\Актуальные объёмы\АО_2017\[Акт. объёмы  2017 от 24.11.16_для работы.xlsx]ЧМК'!$F$69</f>
    </oc>
    <nc r="C22">
      <f>'Z:\Департамент ОРЭ\РОЗНИЧНЫЙ Рынок\Актуальные объёмы\АО_2017\[Акт. объёмы  2017 от 24.11.16_для работы.xlsx]ЧМК'!$F$69</f>
    </nc>
  </rcc>
  <rcc rId="321" sId="1">
    <oc r="E22">
      <f>'Z:\Департамент ОРЭ\РОЗНИЧНЫЙ Рынок\Актуальные объёмы\АО_2017\[Акт. объёмы  2017 от 24.11.16_для работы.xlsx]ЧМК'!$F$68+'Z:\Департамент ОРЭ\РОЗНИЧНЫЙ Рынок\Актуальные объёмы\АО_2017\[Акт. объёмы  2017 от 24.11.16_для работы.xlsx]ЧМК'!$F$72</f>
    </oc>
    <nc r="E22">
      <f>'Z:\Департамент ОРЭ\РОЗНИЧНЫЙ Рынок\Актуальные объёмы\АО_2017\[Акт. объёмы  2017 от 24.11.16_для работы.xlsx]ЧМК'!$F$68+'Z:\Департамент ОРЭ\РОЗНИЧНЫЙ Рынок\Актуальные объёмы\АО_2017\[Акт. объёмы  2017 от 24.11.16_для работы.xlsx]ЧМК'!$F$72</f>
    </nc>
  </rcc>
  <rcc rId="322" sId="1" numFmtId="4">
    <oc r="E18">
      <v>23578.281999999999</v>
    </oc>
    <nc r="E18">
      <v>25579.135999999999</v>
    </nc>
  </rcc>
  <rfmt sheetId="1" sqref="E18" start="0" length="2147483647">
    <dxf>
      <font>
        <color rgb="FFFF0000"/>
      </font>
    </dxf>
  </rfmt>
  <rcc rId="323" sId="1" numFmtId="4">
    <oc r="F18">
      <v>20976.39</v>
    </oc>
    <nc r="F18">
      <v>18669.177</v>
    </nc>
  </rcc>
  <rfmt sheetId="1" sqref="F18" start="0" length="2147483647">
    <dxf>
      <font>
        <color rgb="FFFF0000"/>
      </font>
    </dxf>
  </rfmt>
  <rcc rId="324" sId="1" numFmtId="4">
    <oc r="G18">
      <v>6994.7539999999999</v>
    </oc>
    <nc r="G18">
      <v>5729.7960000000003</v>
    </nc>
  </rcc>
  <rfmt sheetId="1" sqref="G18" start="0" length="2147483647">
    <dxf>
      <font>
        <color rgb="FFFF0000"/>
      </font>
    </dxf>
  </rfmt>
  <rfmt sheetId="1" sqref="E15" start="0" length="2147483647">
    <dxf>
      <font>
        <color rgb="FFFF0000"/>
      </font>
    </dxf>
  </rfmt>
  <rfmt sheetId="1" sqref="L15" start="0" length="2147483647">
    <dxf>
      <font>
        <color rgb="FFFF0000"/>
      </font>
    </dxf>
  </rfmt>
  <rfmt sheetId="1" sqref="E21" start="0" length="2147483647">
    <dxf>
      <font>
        <color rgb="FFFF0000"/>
      </font>
    </dxf>
  </rfmt>
  <rfmt sheetId="1" sqref="E14" start="0" length="2147483647">
    <dxf>
      <font>
        <color rgb="FFFF0000"/>
      </font>
    </dxf>
  </rfmt>
  <rfmt sheetId="1" sqref="L14" start="0" length="2147483647">
    <dxf>
      <font>
        <color rgb="FFFF0000"/>
      </font>
    </dxf>
  </rfmt>
  <rfmt sheetId="1" sqref="C9:H16" start="0" length="2147483647">
    <dxf>
      <font>
        <color auto="1"/>
      </font>
    </dxf>
  </rfmt>
  <rfmt sheetId="1" sqref="J9:N16" start="0" length="2147483647">
    <dxf>
      <font>
        <color auto="1"/>
      </font>
    </dxf>
  </rfmt>
  <rcv guid="{A6C5FD67-5E8F-4CCA-896F-3DAA03E40DE6}" action="delete"/>
  <rdn rId="0" localSheetId="1" customView="1" name="Z_A6C5FD67_5E8F_4CCA_896F_3DAA03E40DE6_.wvu.Rows" hidden="1" oldHidden="1">
    <formula>лист1!$18:$19,лист1!$21:$22</formula>
  </rdn>
  <rcv guid="{A6C5FD67-5E8F-4CCA-896F-3DAA03E40DE6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zoomScale="70" zoomScaleNormal="70" workbookViewId="0">
      <selection activeCell="M27" sqref="M27"/>
    </sheetView>
  </sheetViews>
  <sheetFormatPr defaultRowHeight="14.4" outlineLevelRow="1" x14ac:dyDescent="0.3"/>
  <cols>
    <col min="1" max="1" width="46" customWidth="1"/>
    <col min="2" max="2" width="20" customWidth="1"/>
    <col min="3" max="3" width="15.88671875" customWidth="1"/>
    <col min="4" max="4" width="14.33203125" customWidth="1"/>
    <col min="5" max="5" width="15.5546875" customWidth="1"/>
    <col min="6" max="15" width="14.3320312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50000000000003" customHeight="1" x14ac:dyDescent="0.3">
      <c r="A4" s="77" t="s">
        <v>28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82" t="s">
        <v>7</v>
      </c>
      <c r="B5" s="82"/>
      <c r="C5" s="82"/>
      <c r="D5" s="82"/>
      <c r="E5" s="82"/>
      <c r="F5" s="82"/>
      <c r="G5" s="82"/>
      <c r="H5" s="82"/>
      <c r="I5" s="82"/>
      <c r="J5" s="83"/>
      <c r="K5" s="83"/>
      <c r="L5" s="83"/>
      <c r="M5" s="83"/>
      <c r="N5" s="83"/>
      <c r="O5" s="8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84" t="s">
        <v>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80" t="s">
        <v>6</v>
      </c>
      <c r="B7" s="78" t="s">
        <v>23</v>
      </c>
      <c r="C7" s="74" t="s">
        <v>25</v>
      </c>
      <c r="D7" s="75"/>
      <c r="E7" s="75"/>
      <c r="F7" s="75"/>
      <c r="G7" s="75"/>
      <c r="H7" s="76"/>
      <c r="I7" s="78" t="s">
        <v>24</v>
      </c>
      <c r="J7" s="74" t="s">
        <v>26</v>
      </c>
      <c r="K7" s="75"/>
      <c r="L7" s="75"/>
      <c r="M7" s="75"/>
      <c r="N7" s="75"/>
      <c r="O7" s="76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81"/>
      <c r="B8" s="79"/>
      <c r="C8" s="9" t="s">
        <v>0</v>
      </c>
      <c r="D8" s="9" t="s">
        <v>8</v>
      </c>
      <c r="E8" s="9" t="s">
        <v>1</v>
      </c>
      <c r="F8" s="9" t="s">
        <v>2</v>
      </c>
      <c r="G8" s="9" t="s">
        <v>3</v>
      </c>
      <c r="H8" s="9" t="s">
        <v>4</v>
      </c>
      <c r="I8" s="79"/>
      <c r="J8" s="9" t="s">
        <v>0</v>
      </c>
      <c r="K8" s="9" t="s">
        <v>8</v>
      </c>
      <c r="L8" s="9" t="s">
        <v>1</v>
      </c>
      <c r="M8" s="9" t="s">
        <v>2</v>
      </c>
      <c r="N8" s="9" t="s">
        <v>3</v>
      </c>
      <c r="O8" s="9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16</v>
      </c>
      <c r="B9" s="23">
        <f>SUM(C9:H9)</f>
        <v>8675.2789999999986</v>
      </c>
      <c r="C9" s="68"/>
      <c r="D9" s="68">
        <v>8239.3389999999999</v>
      </c>
      <c r="E9" s="68">
        <v>347.33699999999999</v>
      </c>
      <c r="F9" s="68"/>
      <c r="G9" s="68">
        <v>88.602999999999994</v>
      </c>
      <c r="H9" s="68"/>
      <c r="I9" s="69">
        <f>SUM(J9:O9)</f>
        <v>14.929</v>
      </c>
      <c r="J9" s="68"/>
      <c r="K9" s="68">
        <v>14.929</v>
      </c>
      <c r="L9" s="68"/>
      <c r="M9" s="18"/>
      <c r="N9" s="18"/>
      <c r="O9" s="19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17</v>
      </c>
      <c r="B10" s="23">
        <f t="shared" ref="B10:B15" si="0">SUM(C10:H10)</f>
        <v>1249.405</v>
      </c>
      <c r="C10" s="68"/>
      <c r="D10" s="68"/>
      <c r="E10" s="70">
        <v>481.78699999999998</v>
      </c>
      <c r="F10" s="68">
        <v>767.61800000000005</v>
      </c>
      <c r="G10" s="68"/>
      <c r="H10" s="68"/>
      <c r="I10" s="68">
        <f t="shared" ref="I10:I17" si="1">SUM(J10:O10)</f>
        <v>0</v>
      </c>
      <c r="J10" s="68"/>
      <c r="K10" s="68"/>
      <c r="L10" s="68"/>
      <c r="M10" s="18"/>
      <c r="N10" s="18"/>
      <c r="O10" s="1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3" customFormat="1" ht="15.6" x14ac:dyDescent="0.3">
      <c r="A11" s="11" t="s">
        <v>18</v>
      </c>
      <c r="B11" s="24">
        <f t="shared" si="0"/>
        <v>80.382000000000005</v>
      </c>
      <c r="C11" s="68"/>
      <c r="D11" s="68"/>
      <c r="E11" s="68">
        <v>80.382000000000005</v>
      </c>
      <c r="F11" s="71"/>
      <c r="G11" s="68"/>
      <c r="H11" s="70"/>
      <c r="I11" s="68">
        <f t="shared" si="1"/>
        <v>0</v>
      </c>
      <c r="J11" s="68"/>
      <c r="K11" s="68"/>
      <c r="L11" s="68"/>
      <c r="M11" s="20"/>
      <c r="N11" s="20"/>
      <c r="O11" s="2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15.6" x14ac:dyDescent="0.3">
      <c r="A12" s="14" t="s">
        <v>19</v>
      </c>
      <c r="B12" s="24">
        <f t="shared" si="0"/>
        <v>2153.4349999999999</v>
      </c>
      <c r="C12" s="68"/>
      <c r="D12" s="68"/>
      <c r="E12" s="68">
        <v>2153.4349999999999</v>
      </c>
      <c r="F12" s="68"/>
      <c r="G12" s="68"/>
      <c r="H12" s="68"/>
      <c r="I12" s="68">
        <f t="shared" si="1"/>
        <v>0</v>
      </c>
      <c r="J12" s="68"/>
      <c r="K12" s="68"/>
      <c r="L12" s="68"/>
      <c r="M12" s="20"/>
      <c r="N12" s="20"/>
      <c r="O12" s="21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6" x14ac:dyDescent="0.3">
      <c r="A13" s="7" t="s">
        <v>20</v>
      </c>
      <c r="B13" s="23">
        <f t="shared" si="0"/>
        <v>61433.764000000003</v>
      </c>
      <c r="C13" s="68"/>
      <c r="D13" s="68"/>
      <c r="E13" s="68">
        <v>61433.764000000003</v>
      </c>
      <c r="F13" s="68"/>
      <c r="G13" s="68"/>
      <c r="H13" s="68"/>
      <c r="I13" s="69">
        <f t="shared" si="1"/>
        <v>88.683000000000007</v>
      </c>
      <c r="J13" s="68"/>
      <c r="K13" s="68"/>
      <c r="L13" s="72">
        <v>88.683000000000007</v>
      </c>
      <c r="M13" s="18"/>
      <c r="N13" s="18"/>
      <c r="O13" s="1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21</v>
      </c>
      <c r="B14" s="23">
        <f t="shared" si="0"/>
        <v>24062.792000000001</v>
      </c>
      <c r="C14" s="68"/>
      <c r="D14" s="68"/>
      <c r="E14" s="68">
        <v>24062.792000000001</v>
      </c>
      <c r="F14" s="68"/>
      <c r="G14" s="68"/>
      <c r="H14" s="68"/>
      <c r="I14" s="69">
        <f t="shared" si="1"/>
        <v>42.524999999999999</v>
      </c>
      <c r="J14" s="68"/>
      <c r="K14" s="68"/>
      <c r="L14" s="68">
        <v>42.524999999999999</v>
      </c>
      <c r="M14" s="18"/>
      <c r="N14" s="18"/>
      <c r="O14" s="1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22</v>
      </c>
      <c r="B15" s="23">
        <f t="shared" si="0"/>
        <v>21512.501</v>
      </c>
      <c r="C15" s="68"/>
      <c r="D15" s="68"/>
      <c r="E15" s="68">
        <v>21512.501</v>
      </c>
      <c r="F15" s="68"/>
      <c r="G15" s="68"/>
      <c r="H15" s="68"/>
      <c r="I15" s="69">
        <f t="shared" si="1"/>
        <v>33.802</v>
      </c>
      <c r="J15" s="68"/>
      <c r="K15" s="68"/>
      <c r="L15" s="68">
        <v>33.802</v>
      </c>
      <c r="M15" s="18"/>
      <c r="N15" s="18"/>
      <c r="O15" s="1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7" t="s">
        <v>27</v>
      </c>
      <c r="B16" s="23">
        <f>SUM(C16:H16)</f>
        <v>140.279</v>
      </c>
      <c r="C16" s="68"/>
      <c r="D16" s="68"/>
      <c r="E16" s="68"/>
      <c r="F16" s="68"/>
      <c r="G16" s="68">
        <v>120.05200000000001</v>
      </c>
      <c r="H16" s="68">
        <v>20.227</v>
      </c>
      <c r="I16" s="68">
        <f t="shared" si="1"/>
        <v>0</v>
      </c>
      <c r="J16" s="68"/>
      <c r="K16" s="68"/>
      <c r="L16" s="68"/>
      <c r="M16" s="18"/>
      <c r="N16" s="18"/>
      <c r="O16" s="1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3">
      <c r="A17" s="6" t="s">
        <v>13</v>
      </c>
      <c r="B17" s="23">
        <f t="shared" ref="B17:B22" si="2">SUM(C17:H17)</f>
        <v>77026.841000000015</v>
      </c>
      <c r="C17" s="68">
        <f t="shared" ref="C17:H17" si="3">SUM(C18:C19)</f>
        <v>0</v>
      </c>
      <c r="D17" s="68">
        <f t="shared" si="3"/>
        <v>0</v>
      </c>
      <c r="E17" s="68">
        <f>SUM(E18:E19)</f>
        <v>51352.036</v>
      </c>
      <c r="F17" s="68">
        <f t="shared" si="3"/>
        <v>18669.177</v>
      </c>
      <c r="G17" s="68">
        <f t="shared" si="3"/>
        <v>6857.5660000000007</v>
      </c>
      <c r="H17" s="68">
        <f t="shared" si="3"/>
        <v>148.06200000000001</v>
      </c>
      <c r="I17" s="68">
        <f t="shared" si="1"/>
        <v>0</v>
      </c>
      <c r="J17" s="68">
        <f t="shared" ref="J17:O17" si="4">SUM(J18:J19)</f>
        <v>0</v>
      </c>
      <c r="K17" s="68">
        <f t="shared" si="4"/>
        <v>0</v>
      </c>
      <c r="L17" s="68">
        <f t="shared" si="4"/>
        <v>0</v>
      </c>
      <c r="M17" s="18">
        <f t="shared" si="4"/>
        <v>0</v>
      </c>
      <c r="N17" s="18">
        <f t="shared" si="4"/>
        <v>0</v>
      </c>
      <c r="O17" s="19">
        <f t="shared" si="4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13" customFormat="1" ht="15.6" hidden="1" outlineLevel="1" x14ac:dyDescent="0.3">
      <c r="A18" s="15" t="s">
        <v>15</v>
      </c>
      <c r="B18" s="24">
        <f>SUM(C18:H18)</f>
        <v>49978.108999999997</v>
      </c>
      <c r="C18" s="68"/>
      <c r="D18" s="68"/>
      <c r="E18" s="86">
        <v>25579.135999999999</v>
      </c>
      <c r="F18" s="86">
        <v>18669.177</v>
      </c>
      <c r="G18" s="86">
        <v>5729.7960000000003</v>
      </c>
      <c r="H18" s="68"/>
      <c r="I18" s="68">
        <f>SUM(J18:O18)</f>
        <v>0</v>
      </c>
      <c r="J18" s="68"/>
      <c r="K18" s="68"/>
      <c r="L18" s="68"/>
      <c r="M18" s="20"/>
      <c r="N18" s="20"/>
      <c r="O18" s="21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6" hidden="1" outlineLevel="1" x14ac:dyDescent="0.3">
      <c r="A19" s="10" t="s">
        <v>14</v>
      </c>
      <c r="B19" s="23">
        <f t="shared" si="2"/>
        <v>27048.732000000004</v>
      </c>
      <c r="C19" s="68"/>
      <c r="D19" s="68"/>
      <c r="E19" s="86">
        <v>25772.9</v>
      </c>
      <c r="F19" s="68"/>
      <c r="G19" s="86">
        <v>1127.77</v>
      </c>
      <c r="H19" s="86">
        <v>148.06200000000001</v>
      </c>
      <c r="I19" s="68">
        <f>SUM(J19:O19)</f>
        <v>0</v>
      </c>
      <c r="J19" s="68"/>
      <c r="K19" s="68"/>
      <c r="L19" s="68"/>
      <c r="M19" s="18"/>
      <c r="N19" s="18"/>
      <c r="O19" s="19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collapsed="1" x14ac:dyDescent="0.3">
      <c r="A20" s="8" t="s">
        <v>10</v>
      </c>
      <c r="B20" s="23">
        <f t="shared" si="2"/>
        <v>99162.514999999999</v>
      </c>
      <c r="C20" s="73">
        <f>C22</f>
        <v>60266.5</v>
      </c>
      <c r="D20" s="68">
        <f t="shared" ref="D20:H20" si="5">SUM(D21:D22)</f>
        <v>2069.2489999999998</v>
      </c>
      <c r="E20" s="68">
        <f>E21+E22</f>
        <v>36332.767</v>
      </c>
      <c r="F20" s="68">
        <f t="shared" si="5"/>
        <v>493.99900000000002</v>
      </c>
      <c r="G20" s="68">
        <f t="shared" si="5"/>
        <v>0</v>
      </c>
      <c r="H20" s="68">
        <f t="shared" si="5"/>
        <v>0</v>
      </c>
      <c r="I20" s="69">
        <f>SUM(J20:O20)</f>
        <v>156.53700000000001</v>
      </c>
      <c r="J20" s="68">
        <f t="shared" ref="J20:O20" si="6">SUM(J21:J22)</f>
        <v>115.73699999999999</v>
      </c>
      <c r="K20" s="68">
        <f t="shared" si="6"/>
        <v>3.2149999999999999</v>
      </c>
      <c r="L20" s="68">
        <f t="shared" si="6"/>
        <v>37.585000000000001</v>
      </c>
      <c r="M20" s="18">
        <f t="shared" si="6"/>
        <v>0</v>
      </c>
      <c r="N20" s="18">
        <f t="shared" si="6"/>
        <v>0</v>
      </c>
      <c r="O20" s="19">
        <f t="shared" si="6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399999999999999" hidden="1" customHeight="1" outlineLevel="1" collapsed="1" x14ac:dyDescent="0.3">
      <c r="A21" s="10" t="s">
        <v>12</v>
      </c>
      <c r="B21" s="23">
        <f t="shared" si="2"/>
        <v>5263.8909999999996</v>
      </c>
      <c r="C21" s="68"/>
      <c r="D21" s="68"/>
      <c r="E21" s="86">
        <v>5263.8909999999996</v>
      </c>
      <c r="F21" s="68"/>
      <c r="G21" s="68"/>
      <c r="H21" s="68"/>
      <c r="I21" s="68">
        <f>SUM(J21:O21)</f>
        <v>0</v>
      </c>
      <c r="J21" s="68"/>
      <c r="K21" s="68"/>
      <c r="L21" s="68"/>
      <c r="M21" s="18"/>
      <c r="N21" s="18"/>
      <c r="O21" s="1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399999999999999" hidden="1" customHeight="1" outlineLevel="1" x14ac:dyDescent="0.3">
      <c r="A22" s="10" t="s">
        <v>11</v>
      </c>
      <c r="B22" s="23">
        <f t="shared" si="2"/>
        <v>93898.623999999996</v>
      </c>
      <c r="C22" s="86">
        <f>[1]ЧМК!$F$69</f>
        <v>60266.5</v>
      </c>
      <c r="D22" s="86">
        <v>2069.2489999999998</v>
      </c>
      <c r="E22" s="86">
        <f>[1]ЧМК!$F$68+[1]ЧМК!$F$72</f>
        <v>31068.876</v>
      </c>
      <c r="F22" s="86">
        <v>493.99900000000002</v>
      </c>
      <c r="G22" s="68"/>
      <c r="H22" s="68"/>
      <c r="I22" s="69">
        <f>SUM(J22:O22)</f>
        <v>156.53700000000001</v>
      </c>
      <c r="J22" s="86">
        <v>115.73699999999999</v>
      </c>
      <c r="K22" s="86">
        <v>3.2149999999999999</v>
      </c>
      <c r="L22" s="86">
        <v>37.585000000000001</v>
      </c>
      <c r="M22" s="87">
        <v>0</v>
      </c>
      <c r="N22" s="18"/>
      <c r="O22" s="1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95" customHeight="1" collapsed="1" x14ac:dyDescent="0.3">
      <c r="A23" s="16" t="s">
        <v>5</v>
      </c>
      <c r="B23" s="25">
        <f>B9+B10+B11+B12+B13+B14+B15+B16+B17+B20</f>
        <v>295497.19300000003</v>
      </c>
      <c r="C23" s="18">
        <f t="shared" ref="C23:O23" si="7">SUM(C9:C20)</f>
        <v>60266.5</v>
      </c>
      <c r="D23" s="18">
        <f t="shared" si="7"/>
        <v>10308.588</v>
      </c>
      <c r="E23" s="18">
        <f t="shared" si="7"/>
        <v>249108.837</v>
      </c>
      <c r="F23" s="18">
        <f t="shared" si="7"/>
        <v>38599.970999999998</v>
      </c>
      <c r="G23" s="18">
        <f t="shared" si="7"/>
        <v>13923.787</v>
      </c>
      <c r="H23" s="18">
        <f t="shared" si="7"/>
        <v>316.351</v>
      </c>
      <c r="I23" s="18">
        <f t="shared" si="7"/>
        <v>336.476</v>
      </c>
      <c r="J23" s="18">
        <f t="shared" si="7"/>
        <v>115.73699999999999</v>
      </c>
      <c r="K23" s="18">
        <f t="shared" si="7"/>
        <v>18.143999999999998</v>
      </c>
      <c r="L23" s="18">
        <f t="shared" si="7"/>
        <v>202.595</v>
      </c>
      <c r="M23" s="18">
        <f t="shared" si="7"/>
        <v>0</v>
      </c>
      <c r="N23" s="18">
        <f t="shared" si="7"/>
        <v>0</v>
      </c>
      <c r="O23" s="18">
        <f t="shared" si="7"/>
        <v>0</v>
      </c>
      <c r="P23" s="17"/>
      <c r="Q23" s="17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26"/>
      <c r="B24" s="26"/>
      <c r="C24" s="27"/>
      <c r="D24" s="27"/>
      <c r="E24" s="27"/>
      <c r="F24" s="27"/>
      <c r="G24" s="2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28"/>
      <c r="B25" s="28"/>
      <c r="C25" s="28"/>
      <c r="D25" s="29"/>
      <c r="E25" s="30"/>
      <c r="F25" s="31"/>
      <c r="G25" s="3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28"/>
      <c r="B26" s="28"/>
      <c r="C26" s="28"/>
      <c r="D26" s="29"/>
      <c r="E26" s="30"/>
      <c r="F26" s="31"/>
      <c r="G26" s="32"/>
      <c r="H26" s="1"/>
      <c r="I26" s="2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28"/>
      <c r="B27" s="28"/>
      <c r="C27" s="28"/>
      <c r="D27" s="33"/>
      <c r="E27" s="34"/>
      <c r="F27" s="35"/>
      <c r="G27" s="3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36"/>
      <c r="B28" s="28"/>
      <c r="C28" s="36"/>
      <c r="D28" s="33"/>
      <c r="E28" s="37"/>
      <c r="F28" s="38"/>
      <c r="G28" s="3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39"/>
      <c r="B29" s="39"/>
      <c r="C29" s="39"/>
      <c r="D29" s="40"/>
      <c r="E29" s="34"/>
      <c r="F29" s="41"/>
      <c r="G29" s="3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39"/>
      <c r="B30" s="39"/>
      <c r="C30" s="39"/>
      <c r="D30" s="40"/>
      <c r="E30" s="34"/>
      <c r="F30" s="41"/>
      <c r="G30" s="3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39"/>
      <c r="B31" s="39"/>
      <c r="C31" s="39"/>
      <c r="D31" s="42"/>
      <c r="E31" s="43"/>
      <c r="F31" s="44"/>
      <c r="G31" s="3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39"/>
      <c r="B32" s="39"/>
      <c r="C32" s="39"/>
      <c r="D32" s="40"/>
      <c r="E32" s="34"/>
      <c r="F32" s="41"/>
      <c r="G32" s="3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45"/>
      <c r="B33" s="39"/>
      <c r="C33" s="45"/>
      <c r="D33" s="46"/>
      <c r="E33" s="34"/>
      <c r="F33" s="31"/>
      <c r="G33" s="3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36"/>
      <c r="B34" s="28"/>
      <c r="C34" s="36"/>
      <c r="D34" s="33"/>
      <c r="E34" s="34"/>
      <c r="F34" s="47"/>
      <c r="G34" s="32"/>
    </row>
    <row r="35" spans="1:26" ht="15.6" x14ac:dyDescent="0.3">
      <c r="A35" s="48"/>
      <c r="B35" s="49"/>
      <c r="C35" s="48"/>
      <c r="D35" s="50"/>
      <c r="E35" s="43"/>
      <c r="F35" s="51"/>
      <c r="G35" s="32"/>
    </row>
    <row r="36" spans="1:26" ht="15.6" x14ac:dyDescent="0.3">
      <c r="A36" s="36"/>
      <c r="B36" s="52"/>
      <c r="C36" s="36"/>
      <c r="D36" s="53"/>
      <c r="E36" s="54"/>
      <c r="F36" s="47"/>
      <c r="G36" s="32"/>
    </row>
    <row r="37" spans="1:26" ht="15.6" x14ac:dyDescent="0.3">
      <c r="A37" s="55"/>
      <c r="B37" s="56"/>
      <c r="C37" s="55"/>
      <c r="D37" s="53"/>
      <c r="E37" s="57"/>
      <c r="F37" s="35"/>
      <c r="G37" s="32"/>
    </row>
    <row r="38" spans="1:26" ht="15.6" x14ac:dyDescent="0.3">
      <c r="A38" s="58"/>
      <c r="B38" s="59"/>
      <c r="C38" s="60"/>
      <c r="D38" s="53"/>
      <c r="E38" s="34"/>
      <c r="F38" s="61"/>
      <c r="G38" s="32"/>
    </row>
    <row r="39" spans="1:26" ht="15.6" x14ac:dyDescent="0.3">
      <c r="A39" s="58"/>
      <c r="B39" s="59"/>
      <c r="C39" s="60"/>
      <c r="D39" s="53"/>
      <c r="E39" s="37"/>
      <c r="F39" s="61"/>
      <c r="G39" s="32"/>
    </row>
    <row r="40" spans="1:26" ht="15.6" x14ac:dyDescent="0.3">
      <c r="A40" s="36"/>
      <c r="B40" s="28"/>
      <c r="C40" s="36"/>
      <c r="D40" s="53"/>
      <c r="E40" s="37"/>
      <c r="F40" s="35"/>
      <c r="G40" s="32"/>
    </row>
    <row r="41" spans="1:26" ht="15.6" x14ac:dyDescent="0.3">
      <c r="A41" s="62"/>
      <c r="B41" s="28"/>
      <c r="C41" s="33"/>
      <c r="D41" s="53"/>
      <c r="E41" s="34"/>
      <c r="F41" s="31"/>
      <c r="G41" s="32"/>
    </row>
    <row r="42" spans="1:26" ht="15.6" x14ac:dyDescent="0.3">
      <c r="A42" s="63"/>
      <c r="B42" s="64"/>
      <c r="C42" s="63"/>
      <c r="D42" s="53"/>
      <c r="E42" s="65"/>
      <c r="F42" s="31"/>
      <c r="G42" s="32"/>
    </row>
    <row r="43" spans="1:26" ht="15.6" x14ac:dyDescent="0.3">
      <c r="A43" s="36"/>
      <c r="B43" s="52"/>
      <c r="C43" s="63"/>
      <c r="D43" s="33"/>
      <c r="E43" s="37"/>
      <c r="F43" s="47"/>
      <c r="G43" s="32"/>
    </row>
    <row r="44" spans="1:26" x14ac:dyDescent="0.3">
      <c r="A44" s="66"/>
      <c r="B44" s="66"/>
      <c r="C44" s="66"/>
      <c r="D44" s="66"/>
      <c r="E44" s="66"/>
      <c r="F44" s="67"/>
      <c r="G44" s="66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M27" sqref="M27"/>
      <pageMargins left="0.7" right="0.7" top="0.75" bottom="0.75" header="0.3" footer="0.3"/>
      <pageSetup paperSize="9" orientation="portrait" r:id="rId1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2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3"/>
    </customSheetView>
  </customSheetViews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2017-03-20T06:00:26Z</dcterms:modified>
</cp:coreProperties>
</file>